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8660" windowHeight="7580" activeTab="0"/>
  </bookViews>
  <sheets>
    <sheet name="損益預計表" sheetId="1" r:id="rId1"/>
    <sheet name="盈虧撥補預計表" sheetId="2" r:id="rId2"/>
    <sheet name="現金流量預計表" sheetId="3" r:id="rId3"/>
  </sheets>
  <externalReferences>
    <externalReference r:id="rId6"/>
  </externalReferences>
  <definedNames>
    <definedName name="A">#REF!</definedName>
    <definedName name="_xlnm.Print_Area" localSheetId="1">'盈虧撥補預計表'!$A$1:$E$36</definedName>
    <definedName name="_xlnm.Print_Area" localSheetId="2">'現金流量預計表'!$A$1:$E$29</definedName>
  </definedNames>
  <calcPr fullCalcOnLoad="1"/>
</workbook>
</file>

<file path=xl/sharedStrings.xml><?xml version="1.0" encoding="utf-8"?>
<sst xmlns="http://schemas.openxmlformats.org/spreadsheetml/2006/main" count="185" uniqueCount="133">
  <si>
    <t>本年度預算數</t>
  </si>
  <si>
    <t>上年度預算數</t>
  </si>
  <si>
    <t>比較增減(-)</t>
  </si>
  <si>
    <t>金額</t>
  </si>
  <si>
    <t>％</t>
  </si>
  <si>
    <t>營業收入</t>
  </si>
  <si>
    <t>營業成本</t>
  </si>
  <si>
    <t>營業毛利(毛損－)</t>
  </si>
  <si>
    <t>營業費用</t>
  </si>
  <si>
    <t>營業利益(損失－)</t>
  </si>
  <si>
    <t>營業外收入</t>
  </si>
  <si>
    <t>營業外利益(損失－)</t>
  </si>
  <si>
    <t>預算數</t>
  </si>
  <si>
    <t>編號</t>
  </si>
  <si>
    <t>盈餘之部</t>
  </si>
  <si>
    <t>分配之部</t>
  </si>
  <si>
    <t>項         目</t>
  </si>
  <si>
    <t>說  明</t>
  </si>
  <si>
    <t>名    稱</t>
  </si>
  <si>
    <t>營業活動之現金流量</t>
  </si>
  <si>
    <t>本期純益（純損－）</t>
  </si>
  <si>
    <t>調整非現金項目</t>
  </si>
  <si>
    <t>營業活動之淨現金流入（流出－）</t>
  </si>
  <si>
    <t>投資活動之現金流量</t>
  </si>
  <si>
    <t>增加固定資產及遞耗資產</t>
  </si>
  <si>
    <t>投資活動之淨現金流入（流出－）</t>
  </si>
  <si>
    <t>融資活動之現金流量</t>
  </si>
  <si>
    <t>發放現金股利</t>
  </si>
  <si>
    <t>融資活動之淨現金流入（流出－）</t>
  </si>
  <si>
    <t>現金及約當現金之淨增（淨減－）</t>
  </si>
  <si>
    <t>期初現金及約當現金</t>
  </si>
  <si>
    <t>期末現金及約當現金</t>
  </si>
  <si>
    <t>臺東縣海端鄉公所海端加油站公共造產基金</t>
  </si>
  <si>
    <t>損益預計表</t>
  </si>
  <si>
    <t>中華民國107年度</t>
  </si>
  <si>
    <t>前年度決算數</t>
  </si>
  <si>
    <t>科目</t>
  </si>
  <si>
    <t>名    稱</t>
  </si>
  <si>
    <t>編號</t>
  </si>
  <si>
    <t>檢查
號碼</t>
  </si>
  <si>
    <t>％</t>
  </si>
  <si>
    <t>41</t>
  </si>
  <si>
    <t>5</t>
  </si>
  <si>
    <t>銷貨收入</t>
  </si>
  <si>
    <t>410</t>
  </si>
  <si>
    <t>4101</t>
  </si>
  <si>
    <t>1</t>
  </si>
  <si>
    <t>其他營業收入</t>
  </si>
  <si>
    <t>460</t>
  </si>
  <si>
    <t>6</t>
  </si>
  <si>
    <t>政府補助收入</t>
  </si>
  <si>
    <t>4608</t>
  </si>
  <si>
    <t>7</t>
  </si>
  <si>
    <t>51</t>
  </si>
  <si>
    <t>4</t>
  </si>
  <si>
    <t>銷貨成本</t>
  </si>
  <si>
    <t>510</t>
  </si>
  <si>
    <t>5101</t>
  </si>
  <si>
    <t>A</t>
  </si>
  <si>
    <t>60</t>
  </si>
  <si>
    <t>58</t>
  </si>
  <si>
    <t>業務費用</t>
  </si>
  <si>
    <t>581</t>
  </si>
  <si>
    <t>9</t>
  </si>
  <si>
    <t>5811</t>
  </si>
  <si>
    <t>其他營業費用</t>
  </si>
  <si>
    <t>583</t>
  </si>
  <si>
    <t>3</t>
  </si>
  <si>
    <t>員工訓練費</t>
  </si>
  <si>
    <t>5832</t>
  </si>
  <si>
    <t>61</t>
  </si>
  <si>
    <t>49</t>
  </si>
  <si>
    <t>財務收入</t>
  </si>
  <si>
    <t>490</t>
  </si>
  <si>
    <t>利息收入</t>
  </si>
  <si>
    <t>4901</t>
  </si>
  <si>
    <t>其他營業外收入</t>
  </si>
  <si>
    <t>492</t>
  </si>
  <si>
    <t>8</t>
  </si>
  <si>
    <t>賠償收入</t>
  </si>
  <si>
    <t>4922</t>
  </si>
  <si>
    <t>代理收入</t>
  </si>
  <si>
    <t>4923</t>
  </si>
  <si>
    <t>4</t>
  </si>
  <si>
    <t>62</t>
  </si>
  <si>
    <t>稅前純益(純損－)</t>
  </si>
  <si>
    <t>63</t>
  </si>
  <si>
    <t>0</t>
  </si>
  <si>
    <t>所得稅費用(利益-)</t>
  </si>
  <si>
    <t>64</t>
  </si>
  <si>
    <t>8</t>
  </si>
  <si>
    <t>640</t>
  </si>
  <si>
    <t>6401</t>
  </si>
  <si>
    <t>本期純益(淨損－)</t>
  </si>
  <si>
    <t>68</t>
  </si>
  <si>
    <t>盈虧撥補預計表</t>
  </si>
  <si>
    <t>項目</t>
  </si>
  <si>
    <t>說明</t>
  </si>
  <si>
    <t>名稱</t>
  </si>
  <si>
    <t>71</t>
  </si>
  <si>
    <t>2</t>
  </si>
  <si>
    <t>本期純益</t>
  </si>
  <si>
    <t>7101</t>
  </si>
  <si>
    <t>累積盈餘</t>
  </si>
  <si>
    <t>7102</t>
  </si>
  <si>
    <t>72</t>
  </si>
  <si>
    <t>地方政府所得者</t>
  </si>
  <si>
    <t>721</t>
  </si>
  <si>
    <t>股（官）息紅利</t>
  </si>
  <si>
    <t>7212</t>
  </si>
  <si>
    <t>留存事業機關者</t>
  </si>
  <si>
    <t>729</t>
  </si>
  <si>
    <t>法定公積</t>
  </si>
  <si>
    <t>7296</t>
  </si>
  <si>
    <t>特別公積</t>
  </si>
  <si>
    <t>未分配盈餘</t>
  </si>
  <si>
    <t>現金流量預計表</t>
  </si>
  <si>
    <t>80</t>
  </si>
  <si>
    <t>801</t>
  </si>
  <si>
    <t>8026</t>
  </si>
  <si>
    <t>1.資產之折舊，增：948千元。
2.暫收及待結轉帳項，減：354千元。</t>
  </si>
  <si>
    <t>81</t>
  </si>
  <si>
    <t>82-84</t>
  </si>
  <si>
    <t>839</t>
  </si>
  <si>
    <t>85</t>
  </si>
  <si>
    <t>86-88</t>
  </si>
  <si>
    <t>877</t>
  </si>
  <si>
    <t>解繳公庫淨額</t>
  </si>
  <si>
    <t>89</t>
  </si>
  <si>
    <t>97</t>
  </si>
  <si>
    <t>98</t>
  </si>
  <si>
    <t>99</t>
  </si>
  <si>
    <t>註1.應繳納營利事業所得稅，依照所得稅速算公式計算：572千元X17%=97千元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</si>
</sst>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.00_);[Red]\(#,##0.00\)"/>
    <numFmt numFmtId="178" formatCode="#,##0_);[Red]\(#,##0\)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\(0.00\)"/>
    <numFmt numFmtId="184" formatCode="[$€-2]\ #,##0.00_);[Red]\([$€-2]\ #,##0.00\)"/>
    <numFmt numFmtId="185" formatCode="_-* #,##0.00_-;\-* #,##0.00_-;_-* \-??_-;_-@_-"/>
    <numFmt numFmtId="186" formatCode="#,##0_ "/>
    <numFmt numFmtId="187" formatCode="0.00_);[Red]\(0.00\)"/>
    <numFmt numFmtId="188" formatCode="#,##0.00_ ;[Red]\-#,##0.00\ "/>
    <numFmt numFmtId="189" formatCode="#,##0_ ;[Red]\-#,##0\ "/>
    <numFmt numFmtId="190" formatCode="#,##0.00_ "/>
    <numFmt numFmtId="191" formatCode="_-* #,##0.0_-;\-* #,##0.0_-;_-* &quot;-&quot;??_-;_-@_-"/>
    <numFmt numFmtId="192" formatCode="_-* #,##0_-;\-* #,##0_-;_-* &quot;-&quot;??_-;_-@_-"/>
    <numFmt numFmtId="193" formatCode="0;_砀"/>
    <numFmt numFmtId="194" formatCode="0;_␀"/>
    <numFmt numFmtId="195" formatCode="0.0;_␀"/>
    <numFmt numFmtId="196" formatCode="0.00;_␀"/>
    <numFmt numFmtId="197" formatCode="0_ "/>
  </numFmts>
  <fonts count="39">
    <font>
      <sz val="12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11"/>
      <color indexed="60"/>
      <name val="新細明體"/>
      <family val="1"/>
    </font>
    <font>
      <sz val="12"/>
      <name val="Courier"/>
      <family val="3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sz val="12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2"/>
      <color indexed="20"/>
      <name val="新細明體"/>
      <family val="1"/>
    </font>
    <font>
      <sz val="11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9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9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0">
      <alignment/>
      <protection/>
    </xf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0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" fillId="19" borderId="4" applyNumberFormat="0" applyFont="0" applyAlignment="0" applyProtection="0"/>
    <xf numFmtId="0" fontId="12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Protection="0">
      <alignment vertical="center"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8" borderId="9" applyNumberFormat="0" applyAlignment="0" applyProtection="0"/>
    <xf numFmtId="0" fontId="21" fillId="24" borderId="10" applyNumberFormat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5" borderId="0" applyNumberFormat="0" applyBorder="0" applyProtection="0">
      <alignment vertical="center"/>
    </xf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6" fillId="0" borderId="0" xfId="33" applyFont="1" applyAlignment="1">
      <alignment horizontal="center" vertical="center" wrapText="1"/>
      <protection/>
    </xf>
    <xf numFmtId="0" fontId="26" fillId="0" borderId="0" xfId="33" applyFont="1" applyAlignment="1">
      <alignment vertical="center"/>
      <protection/>
    </xf>
    <xf numFmtId="0" fontId="27" fillId="0" borderId="0" xfId="33" applyFont="1" applyAlignment="1">
      <alignment horizontal="center" vertical="center" wrapText="1"/>
      <protection/>
    </xf>
    <xf numFmtId="0" fontId="27" fillId="0" borderId="0" xfId="33" applyFont="1" applyAlignment="1">
      <alignment vertical="center"/>
      <protection/>
    </xf>
    <xf numFmtId="0" fontId="28" fillId="0" borderId="0" xfId="33" applyFont="1" applyAlignment="1">
      <alignment horizontal="center" vertical="center" wrapText="1"/>
      <protection/>
    </xf>
    <xf numFmtId="0" fontId="28" fillId="0" borderId="0" xfId="33" applyFont="1" applyAlignment="1">
      <alignment vertical="center"/>
      <protection/>
    </xf>
    <xf numFmtId="0" fontId="0" fillId="0" borderId="0" xfId="33" applyFont="1">
      <alignment vertical="center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29" fillId="0" borderId="0" xfId="33" applyFont="1" applyAlignment="1">
      <alignment vertical="center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29" fillId="0" borderId="0" xfId="33" applyFont="1">
      <alignment vertical="center"/>
      <protection/>
    </xf>
    <xf numFmtId="176" fontId="29" fillId="0" borderId="12" xfId="34" applyNumberFormat="1" applyFont="1" applyBorder="1" applyAlignment="1">
      <alignment horizontal="right" vertical="center" wrapText="1"/>
    </xf>
    <xf numFmtId="179" fontId="29" fillId="0" borderId="12" xfId="34" applyNumberFormat="1" applyFont="1" applyBorder="1" applyAlignment="1">
      <alignment horizontal="right" vertical="center" wrapText="1"/>
    </xf>
    <xf numFmtId="49" fontId="30" fillId="0" borderId="12" xfId="33" applyNumberFormat="1" applyFont="1" applyBorder="1" applyAlignment="1">
      <alignment vertical="center" wrapText="1"/>
      <protection/>
    </xf>
    <xf numFmtId="49" fontId="29" fillId="0" borderId="12" xfId="33" applyNumberFormat="1" applyFont="1" applyBorder="1" applyAlignment="1">
      <alignment horizontal="left" vertical="center" wrapText="1"/>
      <protection/>
    </xf>
    <xf numFmtId="49" fontId="30" fillId="0" borderId="12" xfId="33" applyNumberFormat="1" applyFont="1" applyBorder="1" applyAlignment="1">
      <alignment horizontal="center" vertical="center" wrapText="1"/>
      <protection/>
    </xf>
    <xf numFmtId="49" fontId="30" fillId="0" borderId="12" xfId="33" applyNumberFormat="1" applyFont="1" applyBorder="1" applyAlignment="1">
      <alignment horizontal="left" vertical="center" wrapText="1" indent="1"/>
      <protection/>
    </xf>
    <xf numFmtId="176" fontId="29" fillId="0" borderId="12" xfId="34" applyNumberFormat="1" applyFont="1" applyFill="1" applyBorder="1" applyAlignment="1">
      <alignment horizontal="right" vertical="center" wrapText="1"/>
    </xf>
    <xf numFmtId="49" fontId="30" fillId="0" borderId="12" xfId="33" applyNumberFormat="1" applyFont="1" applyBorder="1" applyAlignment="1">
      <alignment horizontal="left" vertical="center" wrapText="1" indent="2"/>
      <protection/>
    </xf>
    <xf numFmtId="49" fontId="30" fillId="0" borderId="12" xfId="33" applyNumberFormat="1" applyFont="1" applyBorder="1" applyAlignment="1">
      <alignment horizontal="left" vertical="center" wrapText="1"/>
      <protection/>
    </xf>
    <xf numFmtId="176" fontId="29" fillId="0" borderId="12" xfId="33" applyNumberFormat="1" applyFont="1" applyBorder="1" applyAlignment="1">
      <alignment horizontal="right" vertical="center" wrapText="1"/>
      <protection/>
    </xf>
    <xf numFmtId="179" fontId="29" fillId="0" borderId="12" xfId="33" applyNumberFormat="1" applyFont="1" applyBorder="1" applyAlignment="1">
      <alignment horizontal="right" vertical="center" wrapText="1"/>
      <protection/>
    </xf>
    <xf numFmtId="49" fontId="29" fillId="0" borderId="12" xfId="33" applyNumberFormat="1" applyFont="1" applyBorder="1" applyAlignment="1">
      <alignment vertical="center" wrapText="1"/>
      <protection/>
    </xf>
    <xf numFmtId="49" fontId="31" fillId="0" borderId="12" xfId="33" applyNumberFormat="1" applyFont="1" applyBorder="1" applyAlignment="1">
      <alignment horizontal="left" vertical="center" wrapText="1" indent="2"/>
      <protection/>
    </xf>
    <xf numFmtId="49" fontId="29" fillId="0" borderId="12" xfId="33" applyNumberFormat="1" applyFont="1" applyBorder="1" applyAlignment="1">
      <alignment horizontal="center" vertical="center" wrapText="1"/>
      <protection/>
    </xf>
    <xf numFmtId="176" fontId="29" fillId="0" borderId="13" xfId="33" applyNumberFormat="1" applyFont="1" applyBorder="1" applyAlignment="1">
      <alignment horizontal="right" vertical="center" wrapText="1"/>
      <protection/>
    </xf>
    <xf numFmtId="179" fontId="29" fillId="0" borderId="13" xfId="33" applyNumberFormat="1" applyFont="1" applyBorder="1" applyAlignment="1">
      <alignment horizontal="right" vertical="center" wrapText="1"/>
      <protection/>
    </xf>
    <xf numFmtId="49" fontId="30" fillId="0" borderId="13" xfId="33" applyNumberFormat="1" applyFont="1" applyBorder="1" applyAlignment="1">
      <alignment vertical="center" wrapText="1"/>
      <protection/>
    </xf>
    <xf numFmtId="49" fontId="29" fillId="0" borderId="13" xfId="33" applyNumberFormat="1" applyFont="1" applyBorder="1" applyAlignment="1">
      <alignment horizontal="center" vertical="center" wrapText="1"/>
      <protection/>
    </xf>
    <xf numFmtId="0" fontId="32" fillId="0" borderId="14" xfId="33" applyFont="1" applyBorder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3" fillId="0" borderId="0" xfId="33">
      <alignment vertical="center"/>
      <protection/>
    </xf>
    <xf numFmtId="0" fontId="26" fillId="0" borderId="0" xfId="33" applyFont="1" applyAlignment="1">
      <alignment horizontal="center" vertical="top" wrapText="1"/>
      <protection/>
    </xf>
    <xf numFmtId="0" fontId="34" fillId="0" borderId="0" xfId="33" applyFont="1" applyAlignment="1">
      <alignment horizontal="center" vertical="center" wrapText="1"/>
      <protection/>
    </xf>
    <xf numFmtId="0" fontId="26" fillId="0" borderId="0" xfId="33" applyFont="1" applyAlignment="1">
      <alignment horizontal="justify" vertical="top" wrapText="1"/>
      <protection/>
    </xf>
    <xf numFmtId="0" fontId="26" fillId="0" borderId="0" xfId="33" applyFont="1">
      <alignment vertical="center"/>
      <protection/>
    </xf>
    <xf numFmtId="0" fontId="27" fillId="0" borderId="0" xfId="33" applyFont="1" applyAlignment="1">
      <alignment horizontal="center" vertical="top" wrapText="1"/>
      <protection/>
    </xf>
    <xf numFmtId="0" fontId="35" fillId="0" borderId="0" xfId="33" applyFont="1" applyAlignment="1">
      <alignment horizontal="center" vertical="top" wrapText="1"/>
      <protection/>
    </xf>
    <xf numFmtId="0" fontId="27" fillId="0" borderId="0" xfId="33" applyFont="1" applyAlignment="1">
      <alignment horizontal="justify" vertical="top" wrapText="1"/>
      <protection/>
    </xf>
    <xf numFmtId="0" fontId="27" fillId="0" borderId="0" xfId="33" applyFont="1">
      <alignment vertical="center"/>
      <protection/>
    </xf>
    <xf numFmtId="0" fontId="28" fillId="0" borderId="0" xfId="33" applyFont="1" applyAlignment="1">
      <alignment horizontal="center" vertical="top" wrapText="1"/>
      <protection/>
    </xf>
    <xf numFmtId="0" fontId="28" fillId="0" borderId="0" xfId="33" applyFont="1" applyAlignment="1">
      <alignment horizontal="center" vertical="top" wrapText="1"/>
      <protection/>
    </xf>
    <xf numFmtId="0" fontId="28" fillId="0" borderId="0" xfId="33" applyFont="1">
      <alignment vertical="center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36" fillId="0" borderId="12" xfId="33" applyFont="1" applyBorder="1" applyAlignment="1">
      <alignment horizontal="justify" vertical="center" wrapText="1"/>
      <protection/>
    </xf>
    <xf numFmtId="49" fontId="36" fillId="0" borderId="12" xfId="33" applyNumberFormat="1" applyFont="1" applyBorder="1" applyAlignment="1">
      <alignment horizontal="left" vertical="center" wrapText="1"/>
      <protection/>
    </xf>
    <xf numFmtId="49" fontId="36" fillId="0" borderId="12" xfId="33" applyNumberFormat="1" applyFont="1" applyBorder="1" applyAlignment="1">
      <alignment horizontal="center" vertical="center" wrapText="1"/>
      <protection/>
    </xf>
    <xf numFmtId="176" fontId="36" fillId="0" borderId="12" xfId="34" applyNumberFormat="1" applyFont="1" applyBorder="1" applyAlignment="1">
      <alignment vertical="center" wrapText="1"/>
    </xf>
    <xf numFmtId="0" fontId="0" fillId="0" borderId="12" xfId="33" applyFont="1" applyBorder="1" applyAlignment="1">
      <alignment horizontal="justify" vertical="center" wrapText="1"/>
      <protection/>
    </xf>
    <xf numFmtId="0" fontId="0" fillId="0" borderId="12" xfId="33" applyFont="1" applyBorder="1" applyAlignment="1">
      <alignment horizontal="left" vertical="center" wrapText="1" indent="2"/>
      <protection/>
    </xf>
    <xf numFmtId="49" fontId="0" fillId="0" borderId="12" xfId="33" applyNumberFormat="1" applyFont="1" applyBorder="1" applyAlignment="1">
      <alignment horizontal="left" vertical="center" wrapText="1"/>
      <protection/>
    </xf>
    <xf numFmtId="49" fontId="0" fillId="0" borderId="12" xfId="33" applyNumberFormat="1" applyFont="1" applyBorder="1" applyAlignment="1">
      <alignment horizontal="center" vertical="center" wrapText="1"/>
      <protection/>
    </xf>
    <xf numFmtId="176" fontId="0" fillId="0" borderId="12" xfId="34" applyNumberFormat="1" applyFont="1" applyBorder="1" applyAlignment="1">
      <alignment vertical="center" wrapText="1"/>
    </xf>
    <xf numFmtId="0" fontId="0" fillId="0" borderId="12" xfId="33" applyFont="1" applyBorder="1" applyAlignment="1">
      <alignment horizontal="left" vertical="center" wrapText="1" indent="1"/>
      <protection/>
    </xf>
    <xf numFmtId="0" fontId="37" fillId="0" borderId="0" xfId="33" applyFont="1">
      <alignment vertical="center"/>
      <protection/>
    </xf>
    <xf numFmtId="0" fontId="0" fillId="0" borderId="12" xfId="33" applyFont="1" applyBorder="1" applyAlignment="1">
      <alignment horizontal="left" vertical="center" indent="2"/>
      <protection/>
    </xf>
    <xf numFmtId="0" fontId="0" fillId="0" borderId="12" xfId="33" applyFont="1" applyBorder="1" applyAlignment="1">
      <alignment vertical="center"/>
      <protection/>
    </xf>
    <xf numFmtId="0" fontId="0" fillId="0" borderId="12" xfId="33" applyFont="1" applyBorder="1">
      <alignment vertical="center"/>
      <protection/>
    </xf>
    <xf numFmtId="176" fontId="0" fillId="0" borderId="12" xfId="33" applyNumberFormat="1" applyFont="1" applyBorder="1" applyAlignment="1">
      <alignment vertical="center"/>
      <protection/>
    </xf>
    <xf numFmtId="176" fontId="0" fillId="0" borderId="12" xfId="33" applyNumberFormat="1" applyFont="1" applyBorder="1" applyAlignment="1">
      <alignment horizontal="right" vertical="center"/>
      <protection/>
    </xf>
    <xf numFmtId="0" fontId="0" fillId="0" borderId="13" xfId="33" applyFont="1" applyBorder="1">
      <alignment vertical="center"/>
      <protection/>
    </xf>
    <xf numFmtId="176" fontId="0" fillId="0" borderId="13" xfId="33" applyNumberFormat="1" applyFont="1" applyBorder="1" applyAlignment="1">
      <alignment horizontal="right" vertical="center"/>
      <protection/>
    </xf>
    <xf numFmtId="0" fontId="26" fillId="0" borderId="0" xfId="33" applyFont="1" applyAlignment="1">
      <alignment vertical="center" wrapText="1"/>
      <protection/>
    </xf>
    <xf numFmtId="0" fontId="27" fillId="0" borderId="0" xfId="33" applyFont="1" applyAlignment="1">
      <alignment vertical="center" wrapText="1"/>
      <protection/>
    </xf>
    <xf numFmtId="0" fontId="28" fillId="0" borderId="0" xfId="33" applyFont="1" applyBorder="1" applyAlignment="1">
      <alignment horizontal="center" vertical="center" wrapText="1"/>
      <protection/>
    </xf>
    <xf numFmtId="0" fontId="28" fillId="0" borderId="0" xfId="33" applyFont="1" applyAlignment="1">
      <alignment vertical="center" wrapText="1"/>
      <protection/>
    </xf>
    <xf numFmtId="0" fontId="26" fillId="0" borderId="0" xfId="33" applyFont="1" applyBorder="1" applyAlignment="1">
      <alignment horizontal="center" vertical="top" wrapText="1"/>
      <protection/>
    </xf>
    <xf numFmtId="0" fontId="0" fillId="0" borderId="0" xfId="33" applyFont="1" applyAlignment="1">
      <alignment vertical="top" wrapText="1"/>
      <protection/>
    </xf>
    <xf numFmtId="0" fontId="29" fillId="0" borderId="11" xfId="33" applyFont="1" applyBorder="1" applyAlignment="1">
      <alignment horizontal="center" vertical="top" wrapText="1"/>
      <protection/>
    </xf>
    <xf numFmtId="0" fontId="29" fillId="0" borderId="0" xfId="33" applyFont="1" applyAlignment="1">
      <alignment vertical="center" wrapText="1"/>
      <protection/>
    </xf>
    <xf numFmtId="0" fontId="0" fillId="0" borderId="15" xfId="33" applyFont="1" applyBorder="1" applyAlignment="1">
      <alignment horizontal="justify" vertical="center" wrapText="1"/>
      <protection/>
    </xf>
    <xf numFmtId="49" fontId="32" fillId="0" borderId="12" xfId="33" applyNumberFormat="1" applyFont="1" applyBorder="1" applyAlignment="1">
      <alignment horizontal="left" vertical="center" wrapText="1"/>
      <protection/>
    </xf>
    <xf numFmtId="49" fontId="32" fillId="0" borderId="12" xfId="33" applyNumberFormat="1" applyFont="1" applyBorder="1" applyAlignment="1">
      <alignment horizontal="center" vertical="center" wrapText="1"/>
      <protection/>
    </xf>
    <xf numFmtId="176" fontId="0" fillId="0" borderId="12" xfId="34" applyNumberFormat="1" applyFont="1" applyBorder="1" applyAlignment="1">
      <alignment horizontal="right" vertical="center" wrapText="1"/>
    </xf>
    <xf numFmtId="0" fontId="0" fillId="0" borderId="0" xfId="33" applyFont="1" applyAlignment="1">
      <alignment vertical="center" wrapText="1"/>
      <protection/>
    </xf>
    <xf numFmtId="0" fontId="0" fillId="0" borderId="15" xfId="33" applyFont="1" applyBorder="1" applyAlignment="1">
      <alignment horizontal="left" vertical="center" wrapText="1" indent="1"/>
      <protection/>
    </xf>
    <xf numFmtId="0" fontId="0" fillId="0" borderId="15" xfId="33" applyFont="1" applyBorder="1" applyAlignment="1">
      <alignment horizontal="left" vertical="top" wrapText="1" indent="1"/>
      <protection/>
    </xf>
    <xf numFmtId="49" fontId="32" fillId="0" borderId="12" xfId="33" applyNumberFormat="1" applyFont="1" applyBorder="1" applyAlignment="1">
      <alignment horizontal="left" vertical="top" wrapText="1"/>
      <protection/>
    </xf>
    <xf numFmtId="49" fontId="32" fillId="0" borderId="12" xfId="33" applyNumberFormat="1" applyFont="1" applyBorder="1" applyAlignment="1">
      <alignment horizontal="center" vertical="top" wrapText="1"/>
      <protection/>
    </xf>
    <xf numFmtId="176" fontId="0" fillId="0" borderId="12" xfId="34" applyNumberFormat="1" applyFont="1" applyBorder="1" applyAlignment="1">
      <alignment horizontal="right" vertical="top" wrapText="1"/>
    </xf>
    <xf numFmtId="0" fontId="38" fillId="0" borderId="12" xfId="33" applyFont="1" applyBorder="1" applyAlignment="1">
      <alignment horizontal="justify" vertical="top" wrapText="1"/>
      <protection/>
    </xf>
    <xf numFmtId="0" fontId="0" fillId="0" borderId="15" xfId="33" applyFont="1" applyBorder="1" applyAlignment="1">
      <alignment horizontal="left" vertical="center" wrapText="1" indent="2"/>
      <protection/>
    </xf>
    <xf numFmtId="0" fontId="0" fillId="0" borderId="12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32" fillId="0" borderId="12" xfId="33" applyFont="1" applyBorder="1" applyAlignment="1">
      <alignment horizontal="justify" vertical="center" wrapText="1"/>
      <protection/>
    </xf>
    <xf numFmtId="0" fontId="38" fillId="0" borderId="12" xfId="33" applyFont="1" applyBorder="1" applyAlignment="1">
      <alignment vertical="top" wrapText="1"/>
      <protection/>
    </xf>
    <xf numFmtId="176" fontId="38" fillId="0" borderId="12" xfId="33" applyNumberFormat="1" applyFont="1" applyBorder="1" applyAlignment="1">
      <alignment horizontal="right" vertical="top" wrapText="1"/>
      <protection/>
    </xf>
    <xf numFmtId="0" fontId="32" fillId="0" borderId="12" xfId="33" applyFont="1" applyBorder="1" applyAlignment="1">
      <alignment vertical="top" wrapText="1"/>
      <protection/>
    </xf>
    <xf numFmtId="176" fontId="32" fillId="0" borderId="12" xfId="33" applyNumberFormat="1" applyFont="1" applyBorder="1" applyAlignment="1">
      <alignment horizontal="right" vertical="top" wrapText="1"/>
      <protection/>
    </xf>
    <xf numFmtId="0" fontId="0" fillId="0" borderId="0" xfId="33" applyFont="1" applyBorder="1">
      <alignment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7各表2" xfId="33"/>
    <cellStyle name="Comma" xfId="34"/>
    <cellStyle name="Comma [0]" xfId="35"/>
    <cellStyle name="中等" xfId="36"/>
    <cellStyle name="未定義" xfId="37"/>
    <cellStyle name="合計" xfId="38"/>
    <cellStyle name="好" xfId="39"/>
    <cellStyle name="好_納骨堂預算107" xfId="40"/>
    <cellStyle name="好_資產負債表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1 1" xfId="57"/>
    <cellStyle name="標題 1_納骨堂預算107" xfId="58"/>
    <cellStyle name="標題 2" xfId="59"/>
    <cellStyle name="標題 3" xfId="60"/>
    <cellStyle name="標題 4" xfId="61"/>
    <cellStyle name="標題 5" xfId="62"/>
    <cellStyle name="標題_納骨堂預算107" xfId="63"/>
    <cellStyle name="輸入" xfId="64"/>
    <cellStyle name="輸出" xfId="65"/>
    <cellStyle name="檢查儲存格" xfId="66"/>
    <cellStyle name="壞" xfId="67"/>
    <cellStyle name="壞_納骨堂預算107" xfId="68"/>
    <cellStyle name="壞_資產負債表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85725</xdr:rowOff>
    </xdr:from>
    <xdr:to>
      <xdr:col>10</xdr:col>
      <xdr:colOff>285750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962025"/>
          <a:ext cx="1257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單位：新臺幣千元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</xdr:row>
      <xdr:rowOff>85725</xdr:rowOff>
    </xdr:from>
    <xdr:to>
      <xdr:col>4</xdr:col>
      <xdr:colOff>1724025</xdr:colOff>
      <xdr:row>2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96202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單位：新臺幣千元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76200</xdr:rowOff>
    </xdr:from>
    <xdr:to>
      <xdr:col>4</xdr:col>
      <xdr:colOff>1362075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952500"/>
          <a:ext cx="1143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單位：新臺幣千元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859;&#37995;\&#28023;&#31471;\&#20027;&#35336;&#26989;&#21209;\&#38928;&#31639;\&#21152;&#27833;&#31449;\107&#21152;&#27833;&#31449;&#38928;&#31639;&#26696;\107&#21508;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隔頁"/>
      <sheetName val="目次"/>
      <sheetName val="目次 (2)"/>
      <sheetName val="財務摘要"/>
      <sheetName val="乙、業務計畫及預算概要"/>
      <sheetName val="銷貨收入明細表"/>
      <sheetName val="其他營業收入明細表"/>
      <sheetName val="營業外收入明細表"/>
      <sheetName val="銷貨成本明細表"/>
      <sheetName val="業務費用明細表"/>
      <sheetName val="業務費用說明"/>
      <sheetName val="其他營業費用明細表"/>
      <sheetName val="其他營業費用說明"/>
      <sheetName val="固定資產建設改良擴充明細表"/>
      <sheetName val="固定資產建設改良擴充資金來源明細表"/>
      <sheetName val="固定資產建設改良擴充計畫預期進度明細表"/>
      <sheetName val="資產折舊明細表"/>
      <sheetName val="資本增減與股額明細表"/>
      <sheetName val="資產負債預計表 "/>
      <sheetName val="員工人數"/>
      <sheetName val="用人費用"/>
      <sheetName val="  繳納各項稅捐與規費明細表"/>
      <sheetName val="5年來主要產品銷售量值明細表"/>
      <sheetName val="會費、捐助與分攤費用彙計表"/>
      <sheetName val="各項費用彙計表"/>
      <sheetName val="補辦預算明細表"/>
    </sheetNames>
    <sheetDataSet>
      <sheetData sheetId="5">
        <row r="7">
          <cell r="O7">
            <v>77599</v>
          </cell>
        </row>
      </sheetData>
      <sheetData sheetId="6">
        <row r="8">
          <cell r="I8">
            <v>60</v>
          </cell>
        </row>
      </sheetData>
      <sheetData sheetId="7">
        <row r="9">
          <cell r="I9">
            <v>60</v>
          </cell>
        </row>
      </sheetData>
      <sheetData sheetId="8">
        <row r="21">
          <cell r="G21">
            <v>72168</v>
          </cell>
        </row>
      </sheetData>
      <sheetData sheetId="9">
        <row r="66">
          <cell r="E66">
            <v>4953</v>
          </cell>
        </row>
      </sheetData>
      <sheetData sheetId="11">
        <row r="7">
          <cell r="F7">
            <v>26</v>
          </cell>
        </row>
      </sheetData>
      <sheetData sheetId="16">
        <row r="14">
          <cell r="G14">
            <v>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7"/>
  <sheetViews>
    <sheetView showGridLines="0" tabSelected="1" zoomScaleSheetLayoutView="100" zoomScalePageLayoutView="0" workbookViewId="0" topLeftCell="A1">
      <selection activeCell="H45" sqref="H45"/>
    </sheetView>
  </sheetViews>
  <sheetFormatPr defaultColWidth="9.00390625" defaultRowHeight="16.5"/>
  <cols>
    <col min="1" max="1" width="7.25390625" style="32" customWidth="1"/>
    <col min="2" max="2" width="7.875" style="32" customWidth="1"/>
    <col min="3" max="3" width="20.50390625" style="32" customWidth="1"/>
    <col min="4" max="4" width="6.25390625" style="32" customWidth="1"/>
    <col min="5" max="5" width="4.375" style="32" customWidth="1"/>
    <col min="6" max="6" width="7.875" style="32" customWidth="1"/>
    <col min="7" max="7" width="8.00390625" style="32" customWidth="1"/>
    <col min="8" max="8" width="8.50390625" style="32" customWidth="1"/>
    <col min="9" max="9" width="6.375" style="32" customWidth="1"/>
    <col min="10" max="10" width="7.25390625" style="32" customWidth="1"/>
    <col min="11" max="11" width="7.125" style="32" customWidth="1"/>
    <col min="12" max="16384" width="8.00390625" style="32" customWidth="1"/>
  </cols>
  <sheetData>
    <row r="1" spans="1:11" s="2" customFormat="1" ht="34.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34.5" customHeight="1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5.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7" customFormat="1" ht="6" customHeight="1"/>
    <row r="5" spans="1:11" s="9" customFormat="1" ht="21" customHeight="1">
      <c r="A5" s="8" t="s">
        <v>35</v>
      </c>
      <c r="B5" s="8"/>
      <c r="C5" s="8" t="s">
        <v>36</v>
      </c>
      <c r="D5" s="8"/>
      <c r="E5" s="8"/>
      <c r="F5" s="8" t="s">
        <v>0</v>
      </c>
      <c r="G5" s="8"/>
      <c r="H5" s="8" t="s">
        <v>1</v>
      </c>
      <c r="I5" s="8"/>
      <c r="J5" s="8" t="s">
        <v>2</v>
      </c>
      <c r="K5" s="8"/>
    </row>
    <row r="6" spans="1:11" s="11" customFormat="1" ht="46.5" customHeight="1">
      <c r="A6" s="10" t="s">
        <v>3</v>
      </c>
      <c r="B6" s="10" t="s">
        <v>4</v>
      </c>
      <c r="C6" s="10" t="s">
        <v>37</v>
      </c>
      <c r="D6" s="10" t="s">
        <v>38</v>
      </c>
      <c r="E6" s="10" t="s">
        <v>39</v>
      </c>
      <c r="F6" s="10" t="s">
        <v>3</v>
      </c>
      <c r="G6" s="10" t="s">
        <v>4</v>
      </c>
      <c r="H6" s="10" t="s">
        <v>3</v>
      </c>
      <c r="I6" s="10" t="s">
        <v>4</v>
      </c>
      <c r="J6" s="10" t="s">
        <v>3</v>
      </c>
      <c r="K6" s="10" t="s">
        <v>40</v>
      </c>
    </row>
    <row r="7" spans="1:11" s="11" customFormat="1" ht="24.75" customHeight="1">
      <c r="A7" s="12">
        <f>SUM(A8,A10)</f>
        <v>68282</v>
      </c>
      <c r="B7" s="13">
        <f>ROUND((A7/$A$7)*100,2)</f>
        <v>100</v>
      </c>
      <c r="C7" s="14" t="s">
        <v>5</v>
      </c>
      <c r="D7" s="15" t="s">
        <v>41</v>
      </c>
      <c r="E7" s="16" t="s">
        <v>42</v>
      </c>
      <c r="F7" s="12">
        <f>SUM(F10,F8)</f>
        <v>77659</v>
      </c>
      <c r="G7" s="13">
        <f>ROUND((F7/$F$7)*100,2)</f>
        <v>100</v>
      </c>
      <c r="H7" s="12">
        <f>SUM(H10,H8)</f>
        <v>77326</v>
      </c>
      <c r="I7" s="13">
        <f>ROUND((H7/$F$7)*100,2)</f>
        <v>99.57</v>
      </c>
      <c r="J7" s="12">
        <f>F7-H7</f>
        <v>333</v>
      </c>
      <c r="K7" s="13">
        <f>ROUND((J7/H7)*100,2)</f>
        <v>0.43</v>
      </c>
    </row>
    <row r="8" spans="1:11" s="11" customFormat="1" ht="24.75" customHeight="1">
      <c r="A8" s="12">
        <f>SUM(A9)</f>
        <v>68270</v>
      </c>
      <c r="B8" s="13">
        <f aca="true" t="shared" si="0" ref="B8:B33">ROUND((A8/$A$7)*100,2)</f>
        <v>99.98</v>
      </c>
      <c r="C8" s="17" t="s">
        <v>43</v>
      </c>
      <c r="D8" s="15" t="s">
        <v>44</v>
      </c>
      <c r="E8" s="16" t="s">
        <v>42</v>
      </c>
      <c r="F8" s="18">
        <f>SUM(F9)</f>
        <v>77599</v>
      </c>
      <c r="G8" s="13">
        <f aca="true" t="shared" si="1" ref="G8:G33">ROUND((F8/$F$7)*100,2)</f>
        <v>99.92</v>
      </c>
      <c r="H8" s="18">
        <f>SUM(H9)</f>
        <v>77266</v>
      </c>
      <c r="I8" s="13">
        <f aca="true" t="shared" si="2" ref="I8:I33">ROUND((H8/$F$7)*100,2)</f>
        <v>99.49</v>
      </c>
      <c r="J8" s="12">
        <f aca="true" t="shared" si="3" ref="J8:J33">F8-H8</f>
        <v>333</v>
      </c>
      <c r="K8" s="13">
        <f aca="true" t="shared" si="4" ref="K8:K33">ROUND((J8/H8)*100,2)</f>
        <v>0.43</v>
      </c>
    </row>
    <row r="9" spans="1:11" s="11" customFormat="1" ht="24.75" customHeight="1">
      <c r="A9" s="12">
        <v>68270</v>
      </c>
      <c r="B9" s="13">
        <f t="shared" si="0"/>
        <v>99.98</v>
      </c>
      <c r="C9" s="19" t="s">
        <v>43</v>
      </c>
      <c r="D9" s="15" t="s">
        <v>45</v>
      </c>
      <c r="E9" s="16" t="s">
        <v>46</v>
      </c>
      <c r="F9" s="12">
        <f>'[1]銷貨收入明細表'!$O$7</f>
        <v>77599</v>
      </c>
      <c r="G9" s="13">
        <f t="shared" si="1"/>
        <v>99.92</v>
      </c>
      <c r="H9" s="12">
        <v>77266</v>
      </c>
      <c r="I9" s="13">
        <f t="shared" si="2"/>
        <v>99.49</v>
      </c>
      <c r="J9" s="12">
        <f t="shared" si="3"/>
        <v>333</v>
      </c>
      <c r="K9" s="13">
        <f t="shared" si="4"/>
        <v>0.43</v>
      </c>
    </row>
    <row r="10" spans="1:11" s="11" customFormat="1" ht="24.75" customHeight="1">
      <c r="A10" s="12">
        <f>SUM(A11:A11)</f>
        <v>12</v>
      </c>
      <c r="B10" s="13">
        <f t="shared" si="0"/>
        <v>0.02</v>
      </c>
      <c r="C10" s="17" t="s">
        <v>47</v>
      </c>
      <c r="D10" s="15" t="s">
        <v>48</v>
      </c>
      <c r="E10" s="16" t="s">
        <v>49</v>
      </c>
      <c r="F10" s="12">
        <f>SUM(F11)</f>
        <v>60</v>
      </c>
      <c r="G10" s="13">
        <f t="shared" si="1"/>
        <v>0.08</v>
      </c>
      <c r="H10" s="12">
        <v>60</v>
      </c>
      <c r="I10" s="13">
        <f t="shared" si="2"/>
        <v>0.08</v>
      </c>
      <c r="J10" s="12">
        <f t="shared" si="3"/>
        <v>0</v>
      </c>
      <c r="K10" s="13">
        <f t="shared" si="4"/>
        <v>0</v>
      </c>
    </row>
    <row r="11" spans="1:11" s="11" customFormat="1" ht="24.75" customHeight="1">
      <c r="A11" s="12">
        <v>12</v>
      </c>
      <c r="B11" s="13">
        <f t="shared" si="0"/>
        <v>0.02</v>
      </c>
      <c r="C11" s="19" t="s">
        <v>50</v>
      </c>
      <c r="D11" s="15" t="s">
        <v>51</v>
      </c>
      <c r="E11" s="16" t="s">
        <v>52</v>
      </c>
      <c r="F11" s="12">
        <f>'[1]其他營業收入明細表'!I8</f>
        <v>60</v>
      </c>
      <c r="G11" s="13">
        <f t="shared" si="1"/>
        <v>0.08</v>
      </c>
      <c r="H11" s="12">
        <v>60</v>
      </c>
      <c r="I11" s="13">
        <f t="shared" si="2"/>
        <v>0.08</v>
      </c>
      <c r="J11" s="12">
        <f t="shared" si="3"/>
        <v>0</v>
      </c>
      <c r="K11" s="13">
        <f t="shared" si="4"/>
        <v>0</v>
      </c>
    </row>
    <row r="12" spans="1:11" s="11" customFormat="1" ht="24.75" customHeight="1">
      <c r="A12" s="12">
        <f>SUM(A13)</f>
        <v>61536</v>
      </c>
      <c r="B12" s="13">
        <f t="shared" si="0"/>
        <v>90.12</v>
      </c>
      <c r="C12" s="14" t="s">
        <v>6</v>
      </c>
      <c r="D12" s="15" t="s">
        <v>53</v>
      </c>
      <c r="E12" s="16" t="s">
        <v>54</v>
      </c>
      <c r="F12" s="12">
        <f>SUM(F13)</f>
        <v>72168</v>
      </c>
      <c r="G12" s="13">
        <f t="shared" si="1"/>
        <v>92.93</v>
      </c>
      <c r="H12" s="12">
        <f>H13</f>
        <v>71608</v>
      </c>
      <c r="I12" s="13">
        <f t="shared" si="2"/>
        <v>92.21</v>
      </c>
      <c r="J12" s="12">
        <f t="shared" si="3"/>
        <v>560</v>
      </c>
      <c r="K12" s="13">
        <f t="shared" si="4"/>
        <v>0.78</v>
      </c>
    </row>
    <row r="13" spans="1:11" s="11" customFormat="1" ht="24.75" customHeight="1">
      <c r="A13" s="12">
        <f>SUM(A14)</f>
        <v>61536</v>
      </c>
      <c r="B13" s="13">
        <f t="shared" si="0"/>
        <v>90.12</v>
      </c>
      <c r="C13" s="17" t="s">
        <v>55</v>
      </c>
      <c r="D13" s="15" t="s">
        <v>56</v>
      </c>
      <c r="E13" s="16" t="s">
        <v>54</v>
      </c>
      <c r="F13" s="12">
        <f>SUM(F14)</f>
        <v>72168</v>
      </c>
      <c r="G13" s="13">
        <f t="shared" si="1"/>
        <v>92.93</v>
      </c>
      <c r="H13" s="12">
        <f>H14</f>
        <v>71608</v>
      </c>
      <c r="I13" s="13">
        <f t="shared" si="2"/>
        <v>92.21</v>
      </c>
      <c r="J13" s="12">
        <f t="shared" si="3"/>
        <v>560</v>
      </c>
      <c r="K13" s="13">
        <f t="shared" si="4"/>
        <v>0.78</v>
      </c>
    </row>
    <row r="14" spans="1:11" s="11" customFormat="1" ht="24.75" customHeight="1">
      <c r="A14" s="12">
        <v>61536</v>
      </c>
      <c r="B14" s="13">
        <f t="shared" si="0"/>
        <v>90.12</v>
      </c>
      <c r="C14" s="19" t="s">
        <v>55</v>
      </c>
      <c r="D14" s="15" t="s">
        <v>57</v>
      </c>
      <c r="E14" s="16" t="s">
        <v>58</v>
      </c>
      <c r="F14" s="12">
        <f>'[1]銷貨成本明細表'!G21</f>
        <v>72168</v>
      </c>
      <c r="G14" s="13">
        <f t="shared" si="1"/>
        <v>92.93</v>
      </c>
      <c r="H14" s="12">
        <v>71608</v>
      </c>
      <c r="I14" s="13">
        <f t="shared" si="2"/>
        <v>92.21</v>
      </c>
      <c r="J14" s="12">
        <f t="shared" si="3"/>
        <v>560</v>
      </c>
      <c r="K14" s="13">
        <f t="shared" si="4"/>
        <v>0.78</v>
      </c>
    </row>
    <row r="15" spans="1:11" s="11" customFormat="1" ht="24.75" customHeight="1">
      <c r="A15" s="12">
        <f>A7-A12</f>
        <v>6746</v>
      </c>
      <c r="B15" s="13">
        <f t="shared" si="0"/>
        <v>9.88</v>
      </c>
      <c r="C15" s="14" t="s">
        <v>7</v>
      </c>
      <c r="D15" s="15" t="s">
        <v>59</v>
      </c>
      <c r="E15" s="16" t="s">
        <v>42</v>
      </c>
      <c r="F15" s="12">
        <f>F7-F12</f>
        <v>5491</v>
      </c>
      <c r="G15" s="13">
        <f t="shared" si="1"/>
        <v>7.07</v>
      </c>
      <c r="H15" s="12">
        <f>H7-H12</f>
        <v>5718</v>
      </c>
      <c r="I15" s="13">
        <f t="shared" si="2"/>
        <v>7.36</v>
      </c>
      <c r="J15" s="12">
        <f t="shared" si="3"/>
        <v>-227</v>
      </c>
      <c r="K15" s="13">
        <f t="shared" si="4"/>
        <v>-3.97</v>
      </c>
    </row>
    <row r="16" spans="1:11" s="11" customFormat="1" ht="24.75" customHeight="1">
      <c r="A16" s="12">
        <f>SUM(A17,A19)</f>
        <v>3950</v>
      </c>
      <c r="B16" s="13">
        <f t="shared" si="0"/>
        <v>5.78</v>
      </c>
      <c r="C16" s="14" t="s">
        <v>8</v>
      </c>
      <c r="D16" s="15" t="s">
        <v>60</v>
      </c>
      <c r="E16" s="16" t="s">
        <v>46</v>
      </c>
      <c r="F16" s="12">
        <f>SUM(F17,F19)</f>
        <v>4979</v>
      </c>
      <c r="G16" s="13">
        <f t="shared" si="1"/>
        <v>6.41</v>
      </c>
      <c r="H16" s="12">
        <f>H17+H19</f>
        <v>4903</v>
      </c>
      <c r="I16" s="13">
        <f t="shared" si="2"/>
        <v>6.31</v>
      </c>
      <c r="J16" s="12">
        <f t="shared" si="3"/>
        <v>76</v>
      </c>
      <c r="K16" s="13">
        <f t="shared" si="4"/>
        <v>1.55</v>
      </c>
    </row>
    <row r="17" spans="1:11" s="11" customFormat="1" ht="24.75" customHeight="1">
      <c r="A17" s="12">
        <f>SUM(A18)</f>
        <v>3944</v>
      </c>
      <c r="B17" s="13">
        <f t="shared" si="0"/>
        <v>5.78</v>
      </c>
      <c r="C17" s="17" t="s">
        <v>61</v>
      </c>
      <c r="D17" s="15" t="s">
        <v>62</v>
      </c>
      <c r="E17" s="16" t="s">
        <v>63</v>
      </c>
      <c r="F17" s="12">
        <f>SUM(F18)</f>
        <v>4953</v>
      </c>
      <c r="G17" s="13">
        <f t="shared" si="1"/>
        <v>6.38</v>
      </c>
      <c r="H17" s="12">
        <f>H18</f>
        <v>4877</v>
      </c>
      <c r="I17" s="13">
        <f t="shared" si="2"/>
        <v>6.28</v>
      </c>
      <c r="J17" s="12">
        <f t="shared" si="3"/>
        <v>76</v>
      </c>
      <c r="K17" s="13">
        <f t="shared" si="4"/>
        <v>1.56</v>
      </c>
    </row>
    <row r="18" spans="1:11" s="11" customFormat="1" ht="24.75" customHeight="1">
      <c r="A18" s="12">
        <v>3944</v>
      </c>
      <c r="B18" s="13">
        <f t="shared" si="0"/>
        <v>5.78</v>
      </c>
      <c r="C18" s="19" t="s">
        <v>61</v>
      </c>
      <c r="D18" s="15" t="s">
        <v>64</v>
      </c>
      <c r="E18" s="16" t="s">
        <v>42</v>
      </c>
      <c r="F18" s="12">
        <f>'[1]業務費用明細表'!E66</f>
        <v>4953</v>
      </c>
      <c r="G18" s="13">
        <f t="shared" si="1"/>
        <v>6.38</v>
      </c>
      <c r="H18" s="12">
        <v>4877</v>
      </c>
      <c r="I18" s="13">
        <f t="shared" si="2"/>
        <v>6.28</v>
      </c>
      <c r="J18" s="12">
        <f t="shared" si="3"/>
        <v>76</v>
      </c>
      <c r="K18" s="13">
        <f t="shared" si="4"/>
        <v>1.56</v>
      </c>
    </row>
    <row r="19" spans="1:11" s="11" customFormat="1" ht="24.75" customHeight="1">
      <c r="A19" s="12">
        <f>SUM(A20)</f>
        <v>6</v>
      </c>
      <c r="B19" s="13">
        <f t="shared" si="0"/>
        <v>0.01</v>
      </c>
      <c r="C19" s="17" t="s">
        <v>65</v>
      </c>
      <c r="D19" s="15" t="s">
        <v>66</v>
      </c>
      <c r="E19" s="16" t="s">
        <v>67</v>
      </c>
      <c r="F19" s="12">
        <f>SUM(F20)</f>
        <v>26</v>
      </c>
      <c r="G19" s="13">
        <f t="shared" si="1"/>
        <v>0.03</v>
      </c>
      <c r="H19" s="12">
        <f>H20</f>
        <v>26</v>
      </c>
      <c r="I19" s="13">
        <f t="shared" si="2"/>
        <v>0.03</v>
      </c>
      <c r="J19" s="12">
        <f t="shared" si="3"/>
        <v>0</v>
      </c>
      <c r="K19" s="13">
        <f t="shared" si="4"/>
        <v>0</v>
      </c>
    </row>
    <row r="20" spans="1:11" s="11" customFormat="1" ht="24.75" customHeight="1">
      <c r="A20" s="12">
        <v>6</v>
      </c>
      <c r="B20" s="13">
        <f t="shared" si="0"/>
        <v>0.01</v>
      </c>
      <c r="C20" s="19" t="s">
        <v>68</v>
      </c>
      <c r="D20" s="15" t="s">
        <v>69</v>
      </c>
      <c r="E20" s="16" t="s">
        <v>49</v>
      </c>
      <c r="F20" s="12">
        <f>'[1]其他營業費用明細表'!F7</f>
        <v>26</v>
      </c>
      <c r="G20" s="13">
        <f t="shared" si="1"/>
        <v>0.03</v>
      </c>
      <c r="H20" s="12">
        <v>26</v>
      </c>
      <c r="I20" s="13">
        <f t="shared" si="2"/>
        <v>0.03</v>
      </c>
      <c r="J20" s="12">
        <f t="shared" si="3"/>
        <v>0</v>
      </c>
      <c r="K20" s="13">
        <f t="shared" si="4"/>
        <v>0</v>
      </c>
    </row>
    <row r="21" spans="1:11" s="11" customFormat="1" ht="24.75" customHeight="1">
      <c r="A21" s="12">
        <f>A15-A16</f>
        <v>2796</v>
      </c>
      <c r="B21" s="13">
        <f t="shared" si="0"/>
        <v>4.09</v>
      </c>
      <c r="C21" s="14" t="s">
        <v>9</v>
      </c>
      <c r="D21" s="15" t="s">
        <v>70</v>
      </c>
      <c r="E21" s="16" t="s">
        <v>67</v>
      </c>
      <c r="F21" s="12">
        <f>F15-F16</f>
        <v>512</v>
      </c>
      <c r="G21" s="13">
        <f t="shared" si="1"/>
        <v>0.66</v>
      </c>
      <c r="H21" s="12">
        <f>H15-H16</f>
        <v>815</v>
      </c>
      <c r="I21" s="13">
        <f t="shared" si="2"/>
        <v>1.05</v>
      </c>
      <c r="J21" s="12">
        <f t="shared" si="3"/>
        <v>-303</v>
      </c>
      <c r="K21" s="13">
        <f t="shared" si="4"/>
        <v>-37.18</v>
      </c>
    </row>
    <row r="22" spans="1:11" s="11" customFormat="1" ht="24.75" customHeight="1">
      <c r="A22" s="12">
        <f>SUM(A23,A25)</f>
        <v>59</v>
      </c>
      <c r="B22" s="13">
        <f t="shared" si="0"/>
        <v>0.09</v>
      </c>
      <c r="C22" s="14" t="s">
        <v>10</v>
      </c>
      <c r="D22" s="15" t="s">
        <v>71</v>
      </c>
      <c r="E22" s="16" t="s">
        <v>58</v>
      </c>
      <c r="F22" s="12">
        <f>SUM(F23,F25)</f>
        <v>60</v>
      </c>
      <c r="G22" s="13">
        <f t="shared" si="1"/>
        <v>0.08</v>
      </c>
      <c r="H22" s="12">
        <f>SUM(H23,H25)</f>
        <v>60</v>
      </c>
      <c r="I22" s="13">
        <f t="shared" si="2"/>
        <v>0.08</v>
      </c>
      <c r="J22" s="12">
        <f t="shared" si="3"/>
        <v>0</v>
      </c>
      <c r="K22" s="13">
        <f t="shared" si="4"/>
        <v>0</v>
      </c>
    </row>
    <row r="23" spans="1:11" s="11" customFormat="1" ht="24.75" customHeight="1">
      <c r="A23" s="12">
        <f>SUM(A24)</f>
        <v>59</v>
      </c>
      <c r="B23" s="13">
        <f t="shared" si="0"/>
        <v>0.09</v>
      </c>
      <c r="C23" s="17" t="s">
        <v>72</v>
      </c>
      <c r="D23" s="15" t="s">
        <v>73</v>
      </c>
      <c r="E23" s="16" t="s">
        <v>58</v>
      </c>
      <c r="F23" s="12">
        <f>SUM(F24)</f>
        <v>60</v>
      </c>
      <c r="G23" s="13">
        <f t="shared" si="1"/>
        <v>0.08</v>
      </c>
      <c r="H23" s="12">
        <f>SUM(H24)</f>
        <v>60</v>
      </c>
      <c r="I23" s="13">
        <f t="shared" si="2"/>
        <v>0.08</v>
      </c>
      <c r="J23" s="12">
        <f t="shared" si="3"/>
        <v>0</v>
      </c>
      <c r="K23" s="13">
        <f t="shared" si="4"/>
        <v>0</v>
      </c>
    </row>
    <row r="24" spans="1:11" s="11" customFormat="1" ht="24.75" customHeight="1">
      <c r="A24" s="12">
        <v>59</v>
      </c>
      <c r="B24" s="13">
        <f t="shared" si="0"/>
        <v>0.09</v>
      </c>
      <c r="C24" s="19" t="s">
        <v>74</v>
      </c>
      <c r="D24" s="15" t="s">
        <v>75</v>
      </c>
      <c r="E24" s="16" t="s">
        <v>52</v>
      </c>
      <c r="F24" s="12">
        <f>'[1]營業外收入明細表'!I9</f>
        <v>60</v>
      </c>
      <c r="G24" s="13">
        <f t="shared" si="1"/>
        <v>0.08</v>
      </c>
      <c r="H24" s="12">
        <v>60</v>
      </c>
      <c r="I24" s="13">
        <f t="shared" si="2"/>
        <v>0.08</v>
      </c>
      <c r="J24" s="12">
        <f t="shared" si="3"/>
        <v>0</v>
      </c>
      <c r="K24" s="13">
        <f t="shared" si="4"/>
        <v>0</v>
      </c>
    </row>
    <row r="25" spans="1:11" s="11" customFormat="1" ht="24.75" customHeight="1">
      <c r="A25" s="12">
        <f>SUM(A26:A27)</f>
        <v>0</v>
      </c>
      <c r="B25" s="13">
        <f t="shared" si="0"/>
        <v>0</v>
      </c>
      <c r="C25" s="20" t="s">
        <v>76</v>
      </c>
      <c r="D25" s="15" t="s">
        <v>77</v>
      </c>
      <c r="E25" s="16" t="s">
        <v>78</v>
      </c>
      <c r="F25" s="12">
        <f>SUM(F26)</f>
        <v>0</v>
      </c>
      <c r="G25" s="13">
        <f t="shared" si="1"/>
        <v>0</v>
      </c>
      <c r="H25" s="12">
        <f>SUM(H26)</f>
        <v>0</v>
      </c>
      <c r="I25" s="13">
        <f t="shared" si="2"/>
        <v>0</v>
      </c>
      <c r="J25" s="12">
        <f t="shared" si="3"/>
        <v>0</v>
      </c>
      <c r="K25" s="13">
        <v>0</v>
      </c>
    </row>
    <row r="26" spans="1:11" s="11" customFormat="1" ht="24.75" customHeight="1">
      <c r="A26" s="12">
        <v>0</v>
      </c>
      <c r="B26" s="13">
        <f t="shared" si="0"/>
        <v>0</v>
      </c>
      <c r="C26" s="17" t="s">
        <v>79</v>
      </c>
      <c r="D26" s="15" t="s">
        <v>80</v>
      </c>
      <c r="E26" s="16" t="s">
        <v>78</v>
      </c>
      <c r="F26" s="12">
        <v>0</v>
      </c>
      <c r="G26" s="13">
        <f t="shared" si="1"/>
        <v>0</v>
      </c>
      <c r="H26" s="12">
        <v>0</v>
      </c>
      <c r="I26" s="13">
        <f t="shared" si="2"/>
        <v>0</v>
      </c>
      <c r="J26" s="12">
        <f t="shared" si="3"/>
        <v>0</v>
      </c>
      <c r="K26" s="13">
        <v>0</v>
      </c>
    </row>
    <row r="27" spans="1:11" s="11" customFormat="1" ht="24.75" customHeight="1">
      <c r="A27" s="12">
        <v>0</v>
      </c>
      <c r="B27" s="13">
        <f t="shared" si="0"/>
        <v>0</v>
      </c>
      <c r="C27" s="17" t="s">
        <v>81</v>
      </c>
      <c r="D27" s="15" t="s">
        <v>82</v>
      </c>
      <c r="E27" s="16" t="s">
        <v>83</v>
      </c>
      <c r="F27" s="12">
        <v>0</v>
      </c>
      <c r="G27" s="13">
        <f t="shared" si="1"/>
        <v>0</v>
      </c>
      <c r="H27" s="12">
        <v>0</v>
      </c>
      <c r="I27" s="13">
        <f t="shared" si="2"/>
        <v>0</v>
      </c>
      <c r="J27" s="12">
        <f t="shared" si="3"/>
        <v>0</v>
      </c>
      <c r="K27" s="13">
        <v>0</v>
      </c>
    </row>
    <row r="28" spans="1:11" s="11" customFormat="1" ht="24.75" customHeight="1">
      <c r="A28" s="12">
        <f>A21+A22</f>
        <v>2855</v>
      </c>
      <c r="B28" s="13">
        <f t="shared" si="0"/>
        <v>4.18</v>
      </c>
      <c r="C28" s="14" t="s">
        <v>11</v>
      </c>
      <c r="D28" s="15" t="s">
        <v>84</v>
      </c>
      <c r="E28" s="16" t="s">
        <v>46</v>
      </c>
      <c r="F28" s="12">
        <f>SUM(F22)</f>
        <v>60</v>
      </c>
      <c r="G28" s="13">
        <f t="shared" si="1"/>
        <v>0.08</v>
      </c>
      <c r="H28" s="12">
        <f>SUM(H22)</f>
        <v>60</v>
      </c>
      <c r="I28" s="13">
        <f t="shared" si="2"/>
        <v>0.08</v>
      </c>
      <c r="J28" s="12">
        <f t="shared" si="3"/>
        <v>0</v>
      </c>
      <c r="K28" s="13">
        <f t="shared" si="4"/>
        <v>0</v>
      </c>
    </row>
    <row r="29" spans="1:11" s="11" customFormat="1" ht="24.75" customHeight="1">
      <c r="A29" s="12">
        <f>SUM(A21,A22)</f>
        <v>2855</v>
      </c>
      <c r="B29" s="13">
        <f t="shared" si="0"/>
        <v>4.18</v>
      </c>
      <c r="C29" s="14" t="s">
        <v>85</v>
      </c>
      <c r="D29" s="15" t="s">
        <v>86</v>
      </c>
      <c r="E29" s="16" t="s">
        <v>87</v>
      </c>
      <c r="F29" s="12">
        <f>F21+F28</f>
        <v>572</v>
      </c>
      <c r="G29" s="13">
        <f t="shared" si="1"/>
        <v>0.74</v>
      </c>
      <c r="H29" s="12">
        <f>H21+H28</f>
        <v>875</v>
      </c>
      <c r="I29" s="13">
        <f t="shared" si="2"/>
        <v>1.13</v>
      </c>
      <c r="J29" s="12">
        <f t="shared" si="3"/>
        <v>-303</v>
      </c>
      <c r="K29" s="13">
        <f t="shared" si="4"/>
        <v>-34.63</v>
      </c>
    </row>
    <row r="30" spans="1:11" s="11" customFormat="1" ht="24.75" customHeight="1">
      <c r="A30" s="21"/>
      <c r="B30" s="22"/>
      <c r="C30" s="14" t="s">
        <v>88</v>
      </c>
      <c r="D30" s="23" t="s">
        <v>89</v>
      </c>
      <c r="E30" s="16" t="s">
        <v>90</v>
      </c>
      <c r="F30" s="21">
        <f>F31</f>
        <v>97.24</v>
      </c>
      <c r="G30" s="13">
        <f t="shared" si="1"/>
        <v>0.13</v>
      </c>
      <c r="H30" s="21"/>
      <c r="I30" s="22"/>
      <c r="J30" s="21"/>
      <c r="K30" s="22"/>
    </row>
    <row r="31" spans="1:11" s="11" customFormat="1" ht="24.75" customHeight="1">
      <c r="A31" s="21"/>
      <c r="B31" s="22"/>
      <c r="C31" s="17" t="s">
        <v>88</v>
      </c>
      <c r="D31" s="23" t="s">
        <v>91</v>
      </c>
      <c r="E31" s="16" t="s">
        <v>90</v>
      </c>
      <c r="F31" s="21">
        <f>F32</f>
        <v>97.24</v>
      </c>
      <c r="G31" s="13">
        <f t="shared" si="1"/>
        <v>0.13</v>
      </c>
      <c r="H31" s="21"/>
      <c r="I31" s="22"/>
      <c r="J31" s="21"/>
      <c r="K31" s="22"/>
    </row>
    <row r="32" spans="1:11" s="11" customFormat="1" ht="24.75" customHeight="1">
      <c r="A32" s="21"/>
      <c r="B32" s="22"/>
      <c r="C32" s="24" t="s">
        <v>88</v>
      </c>
      <c r="D32" s="23" t="s">
        <v>92</v>
      </c>
      <c r="E32" s="16" t="s">
        <v>83</v>
      </c>
      <c r="F32" s="21">
        <f>F29*17/100</f>
        <v>97.24</v>
      </c>
      <c r="G32" s="13">
        <f t="shared" si="1"/>
        <v>0.13</v>
      </c>
      <c r="H32" s="21"/>
      <c r="I32" s="22"/>
      <c r="J32" s="21"/>
      <c r="K32" s="22"/>
    </row>
    <row r="33" spans="1:11" s="11" customFormat="1" ht="24.75" customHeight="1">
      <c r="A33" s="12">
        <f>SUM(A29)</f>
        <v>2855</v>
      </c>
      <c r="B33" s="13">
        <f t="shared" si="0"/>
        <v>4.18</v>
      </c>
      <c r="C33" s="14" t="s">
        <v>93</v>
      </c>
      <c r="D33" s="15" t="s">
        <v>94</v>
      </c>
      <c r="E33" s="16" t="s">
        <v>63</v>
      </c>
      <c r="F33" s="12">
        <f>F29-F30</f>
        <v>474.76</v>
      </c>
      <c r="G33" s="13">
        <f t="shared" si="1"/>
        <v>0.61</v>
      </c>
      <c r="H33" s="12">
        <f>H29</f>
        <v>875</v>
      </c>
      <c r="I33" s="13">
        <f t="shared" si="2"/>
        <v>1.13</v>
      </c>
      <c r="J33" s="12">
        <f t="shared" si="3"/>
        <v>-400.24</v>
      </c>
      <c r="K33" s="13">
        <f t="shared" si="4"/>
        <v>-45.74</v>
      </c>
    </row>
    <row r="34" spans="1:11" s="11" customFormat="1" ht="24.75" customHeight="1">
      <c r="A34" s="21"/>
      <c r="B34" s="22"/>
      <c r="C34" s="14"/>
      <c r="D34" s="25"/>
      <c r="E34" s="14"/>
      <c r="F34" s="21"/>
      <c r="G34" s="22"/>
      <c r="H34" s="21"/>
      <c r="I34" s="22"/>
      <c r="J34" s="21"/>
      <c r="K34" s="22"/>
    </row>
    <row r="35" spans="1:11" s="11" customFormat="1" ht="24.75" customHeight="1">
      <c r="A35" s="26"/>
      <c r="B35" s="27"/>
      <c r="C35" s="28"/>
      <c r="D35" s="29"/>
      <c r="E35" s="28"/>
      <c r="F35" s="26"/>
      <c r="G35" s="27"/>
      <c r="H35" s="26"/>
      <c r="I35" s="27"/>
      <c r="J35" s="26"/>
      <c r="K35" s="27"/>
    </row>
    <row r="36" spans="1:11" s="7" customFormat="1" ht="16.5">
      <c r="A36" s="30" t="s">
        <v>132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s="7" customFormat="1" ht="16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="7" customFormat="1" ht="16.5"/>
    <row r="39" s="7" customFormat="1" ht="16.5"/>
    <row r="40" s="7" customFormat="1" ht="16.5"/>
  </sheetData>
  <sheetProtection/>
  <mergeCells count="10">
    <mergeCell ref="A36:K36"/>
    <mergeCell ref="A37:K37"/>
    <mergeCell ref="A1:K1"/>
    <mergeCell ref="A2:K2"/>
    <mergeCell ref="A3:K3"/>
    <mergeCell ref="F5:G5"/>
    <mergeCell ref="H5:I5"/>
    <mergeCell ref="J5:K5"/>
    <mergeCell ref="A5:B5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8" useFirstPageNumber="1" fitToHeight="1" fitToWidth="1" horizontalDpi="600" verticalDpi="600" orientation="portrait" paperSize="9" scale="81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36"/>
  <sheetViews>
    <sheetView zoomScaleSheetLayoutView="100" zoomScalePageLayoutView="0" workbookViewId="0" topLeftCell="A10">
      <selection activeCell="F33" sqref="F33"/>
    </sheetView>
  </sheetViews>
  <sheetFormatPr defaultColWidth="9.00390625" defaultRowHeight="16.5"/>
  <cols>
    <col min="1" max="1" width="28.375" style="32" customWidth="1"/>
    <col min="2" max="2" width="8.125" style="32" customWidth="1"/>
    <col min="3" max="3" width="6.875" style="32" customWidth="1"/>
    <col min="4" max="4" width="10.125" style="32" customWidth="1"/>
    <col min="5" max="5" width="25.50390625" style="32" customWidth="1"/>
    <col min="6" max="16384" width="8.00390625" style="32" customWidth="1"/>
  </cols>
  <sheetData>
    <row r="1" spans="1:7" s="36" customFormat="1" ht="34.5" customHeight="1">
      <c r="A1" s="33" t="s">
        <v>32</v>
      </c>
      <c r="B1" s="33"/>
      <c r="C1" s="33"/>
      <c r="D1" s="33"/>
      <c r="E1" s="33"/>
      <c r="F1" s="34"/>
      <c r="G1" s="35"/>
    </row>
    <row r="2" spans="1:7" s="40" customFormat="1" ht="34.5" customHeight="1">
      <c r="A2" s="37" t="s">
        <v>95</v>
      </c>
      <c r="B2" s="37"/>
      <c r="C2" s="37"/>
      <c r="D2" s="37"/>
      <c r="E2" s="37"/>
      <c r="F2" s="38"/>
      <c r="G2" s="39"/>
    </row>
    <row r="3" spans="1:7" s="43" customFormat="1" ht="25.5" customHeight="1">
      <c r="A3" s="41" t="str">
        <f>'損益預計表'!A3</f>
        <v>中華民國107年度</v>
      </c>
      <c r="B3" s="41"/>
      <c r="C3" s="41"/>
      <c r="D3" s="41"/>
      <c r="E3" s="41"/>
      <c r="F3" s="42"/>
      <c r="G3" s="42"/>
    </row>
    <row r="4" s="7" customFormat="1" ht="5.25" customHeight="1"/>
    <row r="5" spans="1:5" s="7" customFormat="1" ht="21" customHeight="1">
      <c r="A5" s="44" t="s">
        <v>96</v>
      </c>
      <c r="B5" s="44"/>
      <c r="C5" s="44"/>
      <c r="D5" s="44" t="s">
        <v>12</v>
      </c>
      <c r="E5" s="44" t="s">
        <v>97</v>
      </c>
    </row>
    <row r="6" spans="1:5" s="7" customFormat="1" ht="33.75">
      <c r="A6" s="45" t="s">
        <v>98</v>
      </c>
      <c r="B6" s="45" t="s">
        <v>13</v>
      </c>
      <c r="C6" s="45" t="s">
        <v>39</v>
      </c>
      <c r="D6" s="44"/>
      <c r="E6" s="44"/>
    </row>
    <row r="7" spans="1:5" s="7" customFormat="1" ht="24.75" customHeight="1">
      <c r="A7" s="46" t="s">
        <v>14</v>
      </c>
      <c r="B7" s="47" t="s">
        <v>99</v>
      </c>
      <c r="C7" s="48" t="s">
        <v>100</v>
      </c>
      <c r="D7" s="49">
        <f>SUM(D8:D9)</f>
        <v>1349.76</v>
      </c>
      <c r="E7" s="50"/>
    </row>
    <row r="8" spans="1:5" s="7" customFormat="1" ht="24.75" customHeight="1">
      <c r="A8" s="51" t="s">
        <v>101</v>
      </c>
      <c r="B8" s="52" t="s">
        <v>102</v>
      </c>
      <c r="C8" s="53" t="s">
        <v>63</v>
      </c>
      <c r="D8" s="54">
        <f>'損益預計表'!F33</f>
        <v>474.76</v>
      </c>
      <c r="E8" s="50"/>
    </row>
    <row r="9" spans="1:5" s="7" customFormat="1" ht="24.75" customHeight="1">
      <c r="A9" s="51" t="s">
        <v>103</v>
      </c>
      <c r="B9" s="52" t="s">
        <v>104</v>
      </c>
      <c r="C9" s="53" t="s">
        <v>42</v>
      </c>
      <c r="D9" s="54">
        <v>875</v>
      </c>
      <c r="E9" s="50"/>
    </row>
    <row r="10" spans="1:5" s="7" customFormat="1" ht="24.75" customHeight="1">
      <c r="A10" s="46" t="s">
        <v>15</v>
      </c>
      <c r="B10" s="47" t="s">
        <v>105</v>
      </c>
      <c r="C10" s="48" t="s">
        <v>58</v>
      </c>
      <c r="D10" s="49">
        <f>D11+D13</f>
        <v>1350</v>
      </c>
      <c r="E10" s="50"/>
    </row>
    <row r="11" spans="1:5" s="7" customFormat="1" ht="24.75" customHeight="1">
      <c r="A11" s="55" t="s">
        <v>106</v>
      </c>
      <c r="B11" s="52" t="s">
        <v>107</v>
      </c>
      <c r="C11" s="53" t="s">
        <v>78</v>
      </c>
      <c r="D11" s="54">
        <f>SUM(D12)</f>
        <v>787</v>
      </c>
      <c r="E11" s="50"/>
    </row>
    <row r="12" spans="1:5" s="56" customFormat="1" ht="24.75" customHeight="1">
      <c r="A12" s="51" t="s">
        <v>108</v>
      </c>
      <c r="B12" s="52" t="s">
        <v>109</v>
      </c>
      <c r="C12" s="53" t="s">
        <v>58</v>
      </c>
      <c r="D12" s="54">
        <v>787</v>
      </c>
      <c r="E12" s="50"/>
    </row>
    <row r="13" spans="1:5" s="7" customFormat="1" ht="24.75" customHeight="1">
      <c r="A13" s="55" t="s">
        <v>110</v>
      </c>
      <c r="B13" s="52" t="s">
        <v>111</v>
      </c>
      <c r="C13" s="53" t="s">
        <v>49</v>
      </c>
      <c r="D13" s="54">
        <f>SUM(D14:D16)</f>
        <v>563</v>
      </c>
      <c r="E13" s="50"/>
    </row>
    <row r="14" spans="1:5" s="56" customFormat="1" ht="24.75" customHeight="1">
      <c r="A14" s="51" t="s">
        <v>112</v>
      </c>
      <c r="B14" s="52" t="s">
        <v>113</v>
      </c>
      <c r="C14" s="53" t="s">
        <v>54</v>
      </c>
      <c r="D14" s="54">
        <v>88</v>
      </c>
      <c r="E14" s="50"/>
    </row>
    <row r="15" spans="1:5" s="7" customFormat="1" ht="24.75" customHeight="1">
      <c r="A15" s="57" t="s">
        <v>114</v>
      </c>
      <c r="B15" s="52">
        <v>7297</v>
      </c>
      <c r="C15" s="53" t="s">
        <v>58</v>
      </c>
      <c r="D15" s="54">
        <v>0</v>
      </c>
      <c r="E15" s="58"/>
    </row>
    <row r="16" spans="1:5" s="56" customFormat="1" ht="24.75" customHeight="1">
      <c r="A16" s="57" t="s">
        <v>115</v>
      </c>
      <c r="B16" s="52">
        <v>7299</v>
      </c>
      <c r="C16" s="53">
        <v>3</v>
      </c>
      <c r="D16" s="54">
        <v>475</v>
      </c>
      <c r="E16" s="58"/>
    </row>
    <row r="17" spans="1:5" s="7" customFormat="1" ht="24.75" customHeight="1">
      <c r="A17" s="59"/>
      <c r="B17" s="58"/>
      <c r="C17" s="58"/>
      <c r="D17" s="60"/>
      <c r="E17" s="58"/>
    </row>
    <row r="18" spans="1:5" s="7" customFormat="1" ht="16.5">
      <c r="A18" s="59"/>
      <c r="B18" s="58"/>
      <c r="C18" s="58"/>
      <c r="D18" s="61"/>
      <c r="E18" s="58"/>
    </row>
    <row r="19" spans="1:5" s="7" customFormat="1" ht="16.5">
      <c r="A19" s="59"/>
      <c r="B19" s="59"/>
      <c r="C19" s="59"/>
      <c r="D19" s="61"/>
      <c r="E19" s="59"/>
    </row>
    <row r="20" spans="1:5" s="7" customFormat="1" ht="16.5">
      <c r="A20" s="59"/>
      <c r="B20" s="59"/>
      <c r="C20" s="59"/>
      <c r="D20" s="61"/>
      <c r="E20" s="59"/>
    </row>
    <row r="21" spans="1:5" s="7" customFormat="1" ht="16.5">
      <c r="A21" s="59"/>
      <c r="B21" s="59"/>
      <c r="C21" s="59"/>
      <c r="D21" s="61"/>
      <c r="E21" s="59"/>
    </row>
    <row r="22" spans="1:5" s="7" customFormat="1" ht="16.5">
      <c r="A22" s="59"/>
      <c r="B22" s="59"/>
      <c r="C22" s="59"/>
      <c r="D22" s="61"/>
      <c r="E22" s="59"/>
    </row>
    <row r="23" spans="1:5" s="7" customFormat="1" ht="16.5">
      <c r="A23" s="59"/>
      <c r="B23" s="59"/>
      <c r="C23" s="59"/>
      <c r="D23" s="61"/>
      <c r="E23" s="59"/>
    </row>
    <row r="24" spans="1:5" s="7" customFormat="1" ht="16.5">
      <c r="A24" s="59"/>
      <c r="B24" s="59"/>
      <c r="C24" s="59"/>
      <c r="D24" s="61"/>
      <c r="E24" s="59"/>
    </row>
    <row r="25" spans="1:5" s="7" customFormat="1" ht="16.5">
      <c r="A25" s="59"/>
      <c r="B25" s="59"/>
      <c r="C25" s="59"/>
      <c r="D25" s="61"/>
      <c r="E25" s="59"/>
    </row>
    <row r="26" spans="1:5" s="7" customFormat="1" ht="16.5">
      <c r="A26" s="59"/>
      <c r="B26" s="59"/>
      <c r="C26" s="59"/>
      <c r="D26" s="61"/>
      <c r="E26" s="59"/>
    </row>
    <row r="27" spans="1:5" s="7" customFormat="1" ht="16.5">
      <c r="A27" s="59"/>
      <c r="B27" s="59"/>
      <c r="C27" s="59"/>
      <c r="D27" s="61"/>
      <c r="E27" s="59"/>
    </row>
    <row r="28" spans="1:5" s="7" customFormat="1" ht="16.5">
      <c r="A28" s="59"/>
      <c r="B28" s="59"/>
      <c r="C28" s="59"/>
      <c r="D28" s="61"/>
      <c r="E28" s="59"/>
    </row>
    <row r="29" spans="1:5" s="7" customFormat="1" ht="16.5">
      <c r="A29" s="59"/>
      <c r="B29" s="59"/>
      <c r="C29" s="59"/>
      <c r="D29" s="61"/>
      <c r="E29" s="59"/>
    </row>
    <row r="30" spans="1:5" s="7" customFormat="1" ht="16.5">
      <c r="A30" s="59"/>
      <c r="B30" s="59"/>
      <c r="C30" s="59"/>
      <c r="D30" s="61"/>
      <c r="E30" s="59"/>
    </row>
    <row r="31" spans="1:5" s="7" customFormat="1" ht="16.5">
      <c r="A31" s="59"/>
      <c r="B31" s="59"/>
      <c r="C31" s="59"/>
      <c r="D31" s="61"/>
      <c r="E31" s="59"/>
    </row>
    <row r="32" spans="1:5" s="7" customFormat="1" ht="16.5">
      <c r="A32" s="59"/>
      <c r="B32" s="59"/>
      <c r="C32" s="59"/>
      <c r="D32" s="61"/>
      <c r="E32" s="59"/>
    </row>
    <row r="33" spans="1:5" s="7" customFormat="1" ht="16.5">
      <c r="A33" s="59"/>
      <c r="B33" s="59"/>
      <c r="C33" s="59"/>
      <c r="D33" s="61"/>
      <c r="E33" s="59"/>
    </row>
    <row r="34" spans="1:5" s="7" customFormat="1" ht="16.5">
      <c r="A34" s="59"/>
      <c r="B34" s="59"/>
      <c r="C34" s="59"/>
      <c r="D34" s="61"/>
      <c r="E34" s="59"/>
    </row>
    <row r="35" spans="1:5" s="7" customFormat="1" ht="16.5">
      <c r="A35" s="59"/>
      <c r="B35" s="59"/>
      <c r="C35" s="59"/>
      <c r="D35" s="61"/>
      <c r="E35" s="59"/>
    </row>
    <row r="36" spans="1:5" s="7" customFormat="1" ht="16.5">
      <c r="A36" s="62"/>
      <c r="B36" s="62"/>
      <c r="C36" s="62"/>
      <c r="D36" s="63"/>
      <c r="E36" s="62"/>
    </row>
  </sheetData>
  <sheetProtection/>
  <mergeCells count="6">
    <mergeCell ref="A1:E1"/>
    <mergeCell ref="A2:E2"/>
    <mergeCell ref="A3:E3"/>
    <mergeCell ref="A5:C5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zoomScaleSheetLayoutView="100" zoomScalePageLayoutView="0" workbookViewId="0" topLeftCell="A10">
      <selection activeCell="A20" sqref="A20"/>
    </sheetView>
  </sheetViews>
  <sheetFormatPr defaultColWidth="9.00390625" defaultRowHeight="16.5"/>
  <cols>
    <col min="1" max="1" width="36.50390625" style="32" customWidth="1"/>
    <col min="2" max="2" width="5.125" style="32" customWidth="1"/>
    <col min="3" max="3" width="5.00390625" style="32" bestFit="1" customWidth="1"/>
    <col min="4" max="4" width="8.625" style="32" bestFit="1" customWidth="1"/>
    <col min="5" max="5" width="26.75390625" style="32" customWidth="1"/>
    <col min="6" max="11" width="8.00390625" style="32" customWidth="1"/>
    <col min="12" max="12" width="8.375" style="32" bestFit="1" customWidth="1"/>
    <col min="13" max="16384" width="8.00390625" style="32" customWidth="1"/>
  </cols>
  <sheetData>
    <row r="1" spans="1:6" s="2" customFormat="1" ht="34.5" customHeight="1">
      <c r="A1" s="1" t="s">
        <v>32</v>
      </c>
      <c r="B1" s="1"/>
      <c r="C1" s="1"/>
      <c r="D1" s="1"/>
      <c r="E1" s="1"/>
      <c r="F1" s="64"/>
    </row>
    <row r="2" spans="1:6" s="4" customFormat="1" ht="34.5" customHeight="1">
      <c r="A2" s="3" t="s">
        <v>116</v>
      </c>
      <c r="B2" s="3"/>
      <c r="C2" s="3"/>
      <c r="D2" s="3"/>
      <c r="E2" s="3"/>
      <c r="F2" s="65"/>
    </row>
    <row r="3" spans="1:6" s="6" customFormat="1" ht="25.5" customHeight="1">
      <c r="A3" s="66" t="str">
        <f>'損益預計表'!A3</f>
        <v>中華民國107年度</v>
      </c>
      <c r="B3" s="66"/>
      <c r="C3" s="66"/>
      <c r="D3" s="66"/>
      <c r="E3" s="66"/>
      <c r="F3" s="67"/>
    </row>
    <row r="4" spans="1:6" s="7" customFormat="1" ht="6" customHeight="1">
      <c r="A4" s="68"/>
      <c r="B4" s="68"/>
      <c r="C4" s="68"/>
      <c r="D4" s="68"/>
      <c r="E4" s="68"/>
      <c r="F4" s="69"/>
    </row>
    <row r="5" spans="1:6" s="11" customFormat="1" ht="18" customHeight="1">
      <c r="A5" s="70" t="s">
        <v>16</v>
      </c>
      <c r="B5" s="70"/>
      <c r="C5" s="70"/>
      <c r="D5" s="8" t="s">
        <v>12</v>
      </c>
      <c r="E5" s="8" t="s">
        <v>17</v>
      </c>
      <c r="F5" s="71"/>
    </row>
    <row r="6" spans="1:6" s="11" customFormat="1" ht="33" customHeight="1">
      <c r="A6" s="10" t="s">
        <v>18</v>
      </c>
      <c r="B6" s="10" t="s">
        <v>13</v>
      </c>
      <c r="C6" s="10" t="s">
        <v>39</v>
      </c>
      <c r="D6" s="8"/>
      <c r="E6" s="8"/>
      <c r="F6" s="71"/>
    </row>
    <row r="7" spans="1:6" s="7" customFormat="1" ht="30" customHeight="1">
      <c r="A7" s="72" t="s">
        <v>19</v>
      </c>
      <c r="B7" s="73" t="s">
        <v>117</v>
      </c>
      <c r="C7" s="74" t="s">
        <v>67</v>
      </c>
      <c r="D7" s="75"/>
      <c r="E7" s="50"/>
      <c r="F7" s="76"/>
    </row>
    <row r="8" spans="1:6" s="7" customFormat="1" ht="30" customHeight="1">
      <c r="A8" s="77" t="s">
        <v>20</v>
      </c>
      <c r="B8" s="73" t="s">
        <v>118</v>
      </c>
      <c r="C8" s="74" t="s">
        <v>58</v>
      </c>
      <c r="D8" s="75">
        <f>'損益預計表'!F33</f>
        <v>474.76</v>
      </c>
      <c r="E8" s="50"/>
      <c r="F8" s="76"/>
    </row>
    <row r="9" spans="1:6" s="7" customFormat="1" ht="34.5" customHeight="1">
      <c r="A9" s="78" t="s">
        <v>21</v>
      </c>
      <c r="B9" s="79" t="s">
        <v>119</v>
      </c>
      <c r="C9" s="80" t="s">
        <v>49</v>
      </c>
      <c r="D9" s="81">
        <f>SUM('[1]資產折舊明細表'!G14)-354</f>
        <v>424</v>
      </c>
      <c r="E9" s="82" t="s">
        <v>120</v>
      </c>
      <c r="F9" s="76"/>
    </row>
    <row r="10" spans="1:6" s="7" customFormat="1" ht="30" customHeight="1">
      <c r="A10" s="83" t="s">
        <v>22</v>
      </c>
      <c r="B10" s="73" t="s">
        <v>121</v>
      </c>
      <c r="C10" s="74" t="s">
        <v>46</v>
      </c>
      <c r="D10" s="75">
        <f>SUM(D8:D9)</f>
        <v>898.76</v>
      </c>
      <c r="E10" s="50"/>
      <c r="F10" s="76"/>
    </row>
    <row r="11" spans="1:6" s="7" customFormat="1" ht="30" customHeight="1">
      <c r="A11" s="72" t="s">
        <v>23</v>
      </c>
      <c r="B11" s="73" t="s">
        <v>122</v>
      </c>
      <c r="C11" s="74" t="s">
        <v>87</v>
      </c>
      <c r="D11" s="75"/>
      <c r="E11" s="50"/>
      <c r="F11" s="76"/>
    </row>
    <row r="12" spans="1:6" s="7" customFormat="1" ht="30" customHeight="1">
      <c r="A12" s="77" t="s">
        <v>24</v>
      </c>
      <c r="B12" s="73" t="s">
        <v>123</v>
      </c>
      <c r="C12" s="74" t="s">
        <v>67</v>
      </c>
      <c r="D12" s="75"/>
      <c r="E12" s="84"/>
      <c r="F12" s="85"/>
    </row>
    <row r="13" spans="1:6" s="7" customFormat="1" ht="30" customHeight="1">
      <c r="A13" s="83" t="s">
        <v>25</v>
      </c>
      <c r="B13" s="73" t="s">
        <v>124</v>
      </c>
      <c r="C13" s="74" t="s">
        <v>54</v>
      </c>
      <c r="D13" s="75"/>
      <c r="E13" s="84"/>
      <c r="F13" s="76"/>
    </row>
    <row r="14" spans="1:6" s="7" customFormat="1" ht="30" customHeight="1">
      <c r="A14" s="72" t="s">
        <v>26</v>
      </c>
      <c r="B14" s="73" t="s">
        <v>125</v>
      </c>
      <c r="C14" s="74" t="s">
        <v>100</v>
      </c>
      <c r="D14" s="75"/>
      <c r="E14" s="84"/>
      <c r="F14" s="76"/>
    </row>
    <row r="15" spans="1:6" s="7" customFormat="1" ht="30" customHeight="1">
      <c r="A15" s="77" t="s">
        <v>27</v>
      </c>
      <c r="B15" s="73" t="s">
        <v>126</v>
      </c>
      <c r="C15" s="74" t="s">
        <v>46</v>
      </c>
      <c r="D15" s="75">
        <v>787</v>
      </c>
      <c r="E15" s="86" t="s">
        <v>127</v>
      </c>
      <c r="F15" s="76"/>
    </row>
    <row r="16" spans="1:6" s="7" customFormat="1" ht="30" customHeight="1">
      <c r="A16" s="83" t="s">
        <v>28</v>
      </c>
      <c r="B16" s="73" t="s">
        <v>128</v>
      </c>
      <c r="C16" s="74" t="s">
        <v>52</v>
      </c>
      <c r="D16" s="75">
        <f>-SUM(D15)</f>
        <v>-787</v>
      </c>
      <c r="E16" s="50"/>
      <c r="F16" s="76"/>
    </row>
    <row r="17" spans="1:6" s="7" customFormat="1" ht="30" customHeight="1">
      <c r="A17" s="72" t="s">
        <v>29</v>
      </c>
      <c r="B17" s="73" t="s">
        <v>129</v>
      </c>
      <c r="C17" s="74" t="s">
        <v>87</v>
      </c>
      <c r="D17" s="75">
        <f>SUM(D10,D13,D16)</f>
        <v>111.75999999999999</v>
      </c>
      <c r="E17" s="50"/>
      <c r="F17" s="76"/>
    </row>
    <row r="18" spans="1:6" s="7" customFormat="1" ht="30" customHeight="1">
      <c r="A18" s="72" t="s">
        <v>30</v>
      </c>
      <c r="B18" s="73" t="s">
        <v>130</v>
      </c>
      <c r="C18" s="74" t="s">
        <v>78</v>
      </c>
      <c r="D18" s="75">
        <v>14843</v>
      </c>
      <c r="E18" s="50"/>
      <c r="F18" s="76"/>
    </row>
    <row r="19" spans="1:6" s="7" customFormat="1" ht="30" customHeight="1">
      <c r="A19" s="72" t="s">
        <v>31</v>
      </c>
      <c r="B19" s="73" t="s">
        <v>131</v>
      </c>
      <c r="C19" s="74" t="s">
        <v>49</v>
      </c>
      <c r="D19" s="75">
        <f>D17+D18</f>
        <v>14954.76</v>
      </c>
      <c r="E19" s="50"/>
      <c r="F19" s="76"/>
    </row>
    <row r="20" spans="1:6" s="7" customFormat="1" ht="30" customHeight="1">
      <c r="A20" s="87"/>
      <c r="B20" s="87"/>
      <c r="C20" s="87"/>
      <c r="D20" s="88"/>
      <c r="E20" s="87"/>
      <c r="F20" s="76"/>
    </row>
    <row r="21" spans="1:6" s="7" customFormat="1" ht="30" customHeight="1">
      <c r="A21" s="89"/>
      <c r="B21" s="89"/>
      <c r="C21" s="89"/>
      <c r="D21" s="90"/>
      <c r="E21" s="89"/>
      <c r="F21" s="76"/>
    </row>
    <row r="22" spans="1:6" s="7" customFormat="1" ht="30" customHeight="1">
      <c r="A22" s="89"/>
      <c r="B22" s="89"/>
      <c r="C22" s="89"/>
      <c r="D22" s="90"/>
      <c r="E22" s="89"/>
      <c r="F22" s="76"/>
    </row>
    <row r="23" spans="1:5" s="7" customFormat="1" ht="16.5">
      <c r="A23" s="59"/>
      <c r="B23" s="59"/>
      <c r="C23" s="59"/>
      <c r="D23" s="61"/>
      <c r="E23" s="59"/>
    </row>
    <row r="24" spans="1:5" s="7" customFormat="1" ht="16.5">
      <c r="A24" s="59"/>
      <c r="B24" s="59"/>
      <c r="C24" s="59"/>
      <c r="D24" s="61"/>
      <c r="E24" s="59"/>
    </row>
    <row r="25" spans="1:5" s="7" customFormat="1" ht="16.5">
      <c r="A25" s="59"/>
      <c r="B25" s="59"/>
      <c r="C25" s="59"/>
      <c r="D25" s="61"/>
      <c r="E25" s="59"/>
    </row>
    <row r="26" spans="1:5" s="7" customFormat="1" ht="16.5">
      <c r="A26" s="59"/>
      <c r="B26" s="59"/>
      <c r="C26" s="59"/>
      <c r="D26" s="61"/>
      <c r="E26" s="59"/>
    </row>
    <row r="27" spans="1:5" s="7" customFormat="1" ht="17.25" customHeight="1">
      <c r="A27" s="62"/>
      <c r="B27" s="62"/>
      <c r="C27" s="62"/>
      <c r="D27" s="63"/>
      <c r="E27" s="62"/>
    </row>
    <row r="28" spans="1:5" s="7" customFormat="1" ht="16.5">
      <c r="A28" s="91"/>
      <c r="B28" s="91"/>
      <c r="C28" s="91"/>
      <c r="D28" s="91"/>
      <c r="E28" s="91"/>
    </row>
    <row r="29" spans="1:5" s="7" customFormat="1" ht="16.5">
      <c r="A29" s="91"/>
      <c r="B29" s="91"/>
      <c r="C29" s="91"/>
      <c r="D29" s="91"/>
      <c r="E29" s="91"/>
    </row>
  </sheetData>
  <sheetProtection/>
  <mergeCells count="6">
    <mergeCell ref="A1:E1"/>
    <mergeCell ref="A2:E2"/>
    <mergeCell ref="A3:E3"/>
    <mergeCell ref="A5:C5"/>
    <mergeCell ref="D5:D6"/>
    <mergeCell ref="E5:E6"/>
  </mergeCells>
  <printOptions horizontalCentered="1"/>
  <pageMargins left="0.5511811023622047" right="0.5511811023622047" top="0.98425196850393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DBA</cp:lastModifiedBy>
  <cp:lastPrinted>2017-11-30T01:24:02Z</cp:lastPrinted>
  <dcterms:created xsi:type="dcterms:W3CDTF">2017-11-30T01:18:50Z</dcterms:created>
  <dcterms:modified xsi:type="dcterms:W3CDTF">2017-11-30T02:11:53Z</dcterms:modified>
  <cp:category/>
  <cp:version/>
  <cp:contentType/>
  <cp:contentStatus/>
</cp:coreProperties>
</file>